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硕士" sheetId="1" r:id="rId1"/>
    <sheet name="博士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<sst xmlns="http://schemas.openxmlformats.org/spreadsheetml/2006/main" count="106" uniqueCount="63">
  <si>
    <t>学院</t>
  </si>
  <si>
    <t>专业名称</t>
  </si>
  <si>
    <t>总人数</t>
  </si>
  <si>
    <t>一等奖20%</t>
  </si>
  <si>
    <t>人数</t>
  </si>
  <si>
    <t>二等奖30%</t>
  </si>
  <si>
    <t>三等奖40%</t>
  </si>
  <si>
    <t>总等奖人数</t>
  </si>
  <si>
    <t>总得奖比例</t>
  </si>
  <si>
    <t>电气</t>
  </si>
  <si>
    <t>电力系统及其自动化</t>
  </si>
  <si>
    <t>高电压与绝缘技术</t>
  </si>
  <si>
    <t>电力电子与电力传动</t>
  </si>
  <si>
    <t>能源动力（电气工程方向）</t>
  </si>
  <si>
    <t>学院得奖比例</t>
  </si>
  <si>
    <t>电信</t>
  </si>
  <si>
    <t>信息与通信工程</t>
  </si>
  <si>
    <t>电工理论与新技术</t>
  </si>
  <si>
    <t>智能电网信息与通信工程</t>
  </si>
  <si>
    <t>电子信息（能源电力信息智能处理方向）</t>
  </si>
  <si>
    <t>电子信息（电力物联网工程方向）</t>
  </si>
  <si>
    <t>环化</t>
  </si>
  <si>
    <t>化学工艺</t>
  </si>
  <si>
    <t>应用化学</t>
  </si>
  <si>
    <t>材料化学工程</t>
  </si>
  <si>
    <t>环境化学工程</t>
  </si>
  <si>
    <t>能源动力（能源环境方向）</t>
  </si>
  <si>
    <t>能源动力（能源化工方向）</t>
  </si>
  <si>
    <t>计算机</t>
  </si>
  <si>
    <t>电力信息技术</t>
  </si>
  <si>
    <t>电子信息（计算机技术方向）</t>
  </si>
  <si>
    <t>电子信息（人工智能与大数据方向）</t>
  </si>
  <si>
    <t>经管</t>
  </si>
  <si>
    <t>电力工程经济与管理</t>
  </si>
  <si>
    <t>能机</t>
  </si>
  <si>
    <t>能源动力（动力工程方向）</t>
  </si>
  <si>
    <t>动力机械及工程</t>
  </si>
  <si>
    <t>工程热物理</t>
  </si>
  <si>
    <t>热能工程</t>
  </si>
  <si>
    <t>机械（机械工程方向）</t>
  </si>
  <si>
    <t>数理</t>
  </si>
  <si>
    <t>可再生能源科学与工程</t>
  </si>
  <si>
    <t>物理学</t>
  </si>
  <si>
    <t>电子信息（数据科学与技术方向）</t>
  </si>
  <si>
    <t>自动化</t>
  </si>
  <si>
    <t>控制科学与工程</t>
  </si>
  <si>
    <t>电机与电器</t>
  </si>
  <si>
    <t>电气系统检测与控制</t>
  </si>
  <si>
    <t>电子信息（控制工程方向）</t>
  </si>
  <si>
    <t>一等奖10%</t>
  </si>
  <si>
    <t>二等奖20%</t>
  </si>
  <si>
    <t>三等奖70%</t>
  </si>
  <si>
    <t>电气工程</t>
  </si>
  <si>
    <t>奖项</t>
  </si>
  <si>
    <t>金额</t>
  </si>
  <si>
    <t>总金额</t>
  </si>
  <si>
    <t>硕士一等奖</t>
  </si>
  <si>
    <t>硕士二等奖</t>
  </si>
  <si>
    <t>硕士三等奖</t>
  </si>
  <si>
    <t>博士一等奖</t>
  </si>
  <si>
    <t>博士二等奖</t>
  </si>
  <si>
    <t>博士三等奖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</si>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</sst>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5" fillId="21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2" borderId="1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pane ySplit="1" topLeftCell="A3" activePane="bottomLeft" state="frozen"/>
      <selection/>
      <selection pane="bottomLeft" activeCell="B22" sqref="B22"/>
    </sheetView>
  </sheetViews>
  <sheetFormatPr defaultColWidth="9" defaultRowHeight="14"/>
  <cols>
    <col min="1" max="1" width="15.6272727272727" customWidth="1"/>
    <col min="2" max="2" width="37.6272727272727" customWidth="1"/>
    <col min="3" max="3" width="9" style="9"/>
    <col min="4" max="4" width="17" style="9" customWidth="1"/>
    <col min="5" max="5" width="9" style="9"/>
    <col min="6" max="6" width="16.2545454545455" style="9" customWidth="1"/>
    <col min="7" max="8" width="9" style="9"/>
    <col min="9" max="9" width="10.2545454545455" style="9" customWidth="1"/>
    <col min="10" max="10" width="16.6272727272727" style="9" customWidth="1"/>
    <col min="11" max="11" width="9" style="9"/>
    <col min="12" max="12" width="13.2545454545455" style="9" customWidth="1"/>
    <col min="13" max="13" width="14.7545454545455" style="9" customWidth="1"/>
  </cols>
  <sheetData>
    <row r="1" ht="19.5" customHeight="1" spans="1:1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4</v>
      </c>
      <c r="H1" s="3"/>
      <c r="I1" s="3"/>
      <c r="J1" s="3" t="s">
        <v>6</v>
      </c>
      <c r="K1" s="3" t="s">
        <v>4</v>
      </c>
      <c r="L1" s="3" t="s">
        <v>7</v>
      </c>
      <c r="M1" s="3" t="s">
        <v>8</v>
      </c>
    </row>
    <row r="2" spans="1:13">
      <c r="A2" s="10" t="s">
        <v>9</v>
      </c>
      <c r="B2" s="10" t="s">
        <v>10</v>
      </c>
      <c r="C2" s="11">
        <v>103</v>
      </c>
      <c r="D2" s="10">
        <f>C2*0.2</f>
        <v>20.6</v>
      </c>
      <c r="E2" s="10">
        <v>21</v>
      </c>
      <c r="F2" s="10">
        <f>C2*0.3</f>
        <v>30.9</v>
      </c>
      <c r="G2" s="10">
        <v>31</v>
      </c>
      <c r="H2" s="10">
        <f t="shared" ref="H2:H5" si="0">G2+E2</f>
        <v>52</v>
      </c>
      <c r="I2" s="10">
        <f t="shared" ref="I2:I6" si="1">H2/C2</f>
        <v>0.504854368932039</v>
      </c>
      <c r="J2" s="10">
        <f>C2*0.4</f>
        <v>41.2</v>
      </c>
      <c r="K2" s="11">
        <v>41</v>
      </c>
      <c r="L2" s="10">
        <f>E2+G2+K2</f>
        <v>93</v>
      </c>
      <c r="M2" s="10">
        <f>L2/C2</f>
        <v>0.902912621359223</v>
      </c>
    </row>
    <row r="3" spans="1:13">
      <c r="A3" s="10" t="s">
        <v>9</v>
      </c>
      <c r="B3" s="10" t="s">
        <v>11</v>
      </c>
      <c r="C3" s="10">
        <v>15</v>
      </c>
      <c r="D3" s="10">
        <f t="shared" ref="D3:D5" si="2">C3*0.2</f>
        <v>3</v>
      </c>
      <c r="E3" s="10">
        <v>3</v>
      </c>
      <c r="F3" s="10">
        <f t="shared" ref="F3:F5" si="3">C3*0.3</f>
        <v>4.5</v>
      </c>
      <c r="G3" s="10">
        <v>5</v>
      </c>
      <c r="H3" s="10">
        <f t="shared" si="0"/>
        <v>8</v>
      </c>
      <c r="I3" s="10">
        <f t="shared" si="1"/>
        <v>0.533333333333333</v>
      </c>
      <c r="J3" s="10">
        <f t="shared" ref="J3:J5" si="4">C3*0.4</f>
        <v>6</v>
      </c>
      <c r="K3" s="10">
        <v>6</v>
      </c>
      <c r="L3" s="10">
        <f t="shared" ref="L3:L5" si="5">E3+G3+K3</f>
        <v>14</v>
      </c>
      <c r="M3" s="10">
        <f t="shared" ref="M3:M5" si="6">L3/C3</f>
        <v>0.933333333333333</v>
      </c>
    </row>
    <row r="4" spans="1:13">
      <c r="A4" s="10" t="s">
        <v>9</v>
      </c>
      <c r="B4" s="10" t="s">
        <v>12</v>
      </c>
      <c r="C4" s="10">
        <v>40</v>
      </c>
      <c r="D4" s="10">
        <f t="shared" si="2"/>
        <v>8</v>
      </c>
      <c r="E4" s="10">
        <v>8</v>
      </c>
      <c r="F4" s="10">
        <f t="shared" si="3"/>
        <v>12</v>
      </c>
      <c r="G4" s="10">
        <v>12</v>
      </c>
      <c r="H4" s="10">
        <f t="shared" si="0"/>
        <v>20</v>
      </c>
      <c r="I4" s="10">
        <f t="shared" si="1"/>
        <v>0.5</v>
      </c>
      <c r="J4" s="10">
        <f t="shared" si="4"/>
        <v>16</v>
      </c>
      <c r="K4" s="10">
        <v>16</v>
      </c>
      <c r="L4" s="10">
        <f t="shared" si="5"/>
        <v>36</v>
      </c>
      <c r="M4" s="10">
        <f t="shared" si="6"/>
        <v>0.9</v>
      </c>
    </row>
    <row r="5" spans="1:13">
      <c r="A5" s="10" t="s">
        <v>9</v>
      </c>
      <c r="B5" s="10" t="s">
        <v>13</v>
      </c>
      <c r="C5" s="11">
        <v>137</v>
      </c>
      <c r="D5" s="10">
        <f t="shared" si="2"/>
        <v>27.4</v>
      </c>
      <c r="E5" s="11">
        <v>27</v>
      </c>
      <c r="F5" s="10">
        <f t="shared" si="3"/>
        <v>41.1</v>
      </c>
      <c r="G5" s="11">
        <v>42</v>
      </c>
      <c r="H5" s="10">
        <f t="shared" si="0"/>
        <v>69</v>
      </c>
      <c r="I5" s="10">
        <f t="shared" si="1"/>
        <v>0.503649635036496</v>
      </c>
      <c r="J5" s="10">
        <f t="shared" si="4"/>
        <v>54.8</v>
      </c>
      <c r="K5" s="11">
        <v>55</v>
      </c>
      <c r="L5" s="10">
        <f t="shared" si="5"/>
        <v>124</v>
      </c>
      <c r="M5" s="10">
        <f t="shared" si="6"/>
        <v>0.905109489051095</v>
      </c>
    </row>
    <row r="6" spans="1:13">
      <c r="A6" s="4"/>
      <c r="B6" s="10"/>
      <c r="C6" s="10">
        <f>SUM(C2:C5)</f>
        <v>295</v>
      </c>
      <c r="D6" s="10"/>
      <c r="E6" s="10"/>
      <c r="F6" s="10"/>
      <c r="G6" s="10"/>
      <c r="H6" s="10">
        <f>H2+H3+H4+H5</f>
        <v>149</v>
      </c>
      <c r="I6" s="10">
        <f t="shared" si="1"/>
        <v>0.505084745762712</v>
      </c>
      <c r="J6" s="10"/>
      <c r="K6" s="10"/>
      <c r="L6" s="10">
        <f>L2+L3+L4+L5</f>
        <v>267</v>
      </c>
      <c r="M6" s="10">
        <f t="shared" ref="M6" si="7">L6/C6</f>
        <v>0.905084745762712</v>
      </c>
    </row>
    <row r="7" ht="21.75" customHeight="1" spans="1:13">
      <c r="A7" s="12" t="s">
        <v>14</v>
      </c>
      <c r="B7" s="10">
        <f>M6</f>
        <v>0.905084745762712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 t="s">
        <v>15</v>
      </c>
      <c r="B8" s="10" t="s">
        <v>16</v>
      </c>
      <c r="C8" s="11">
        <v>40</v>
      </c>
      <c r="D8" s="10">
        <f>C8*0.2</f>
        <v>8</v>
      </c>
      <c r="E8" s="10">
        <v>8</v>
      </c>
      <c r="F8" s="10">
        <f>C8*0.3</f>
        <v>12</v>
      </c>
      <c r="G8" s="11">
        <v>12</v>
      </c>
      <c r="H8" s="10">
        <f t="shared" ref="H8:H10" si="8">G8+E8</f>
        <v>20</v>
      </c>
      <c r="I8" s="10">
        <f t="shared" ref="I8:I10" si="9">H8/C8</f>
        <v>0.5</v>
      </c>
      <c r="J8" s="10">
        <f>C8*0.4</f>
        <v>16</v>
      </c>
      <c r="K8" s="10">
        <v>16</v>
      </c>
      <c r="L8" s="10">
        <f>E8+G8+K8</f>
        <v>36</v>
      </c>
      <c r="M8" s="10">
        <f>L8/C8</f>
        <v>0.9</v>
      </c>
    </row>
    <row r="9" spans="1:13">
      <c r="A9" s="10" t="s">
        <v>15</v>
      </c>
      <c r="B9" s="10" t="s">
        <v>17</v>
      </c>
      <c r="C9" s="10">
        <v>52</v>
      </c>
      <c r="D9" s="10">
        <f t="shared" ref="D9:D12" si="10">C9*0.2</f>
        <v>10.4</v>
      </c>
      <c r="E9" s="10">
        <v>10</v>
      </c>
      <c r="F9" s="10">
        <f t="shared" ref="F9:F12" si="11">C9*0.3</f>
        <v>15.6</v>
      </c>
      <c r="G9" s="10">
        <v>16</v>
      </c>
      <c r="H9" s="10">
        <f t="shared" si="8"/>
        <v>26</v>
      </c>
      <c r="I9" s="10">
        <f t="shared" si="9"/>
        <v>0.5</v>
      </c>
      <c r="J9" s="10">
        <f t="shared" ref="J9:J12" si="12">C9*0.4</f>
        <v>20.8</v>
      </c>
      <c r="K9" s="10">
        <v>21</v>
      </c>
      <c r="L9" s="10">
        <f t="shared" ref="L9:L10" si="13">E9+G9+K9</f>
        <v>47</v>
      </c>
      <c r="M9" s="10">
        <f t="shared" ref="M9:M13" si="14">L9/C9</f>
        <v>0.903846153846154</v>
      </c>
    </row>
    <row r="10" spans="1:13">
      <c r="A10" s="10" t="s">
        <v>15</v>
      </c>
      <c r="B10" s="10" t="s">
        <v>18</v>
      </c>
      <c r="C10" s="10">
        <v>18</v>
      </c>
      <c r="D10" s="10">
        <f t="shared" si="10"/>
        <v>3.6</v>
      </c>
      <c r="E10" s="10">
        <v>4</v>
      </c>
      <c r="F10" s="10">
        <f t="shared" si="11"/>
        <v>5.4</v>
      </c>
      <c r="G10" s="10">
        <v>5</v>
      </c>
      <c r="H10" s="10">
        <f t="shared" si="8"/>
        <v>9</v>
      </c>
      <c r="I10" s="10">
        <f t="shared" si="9"/>
        <v>0.5</v>
      </c>
      <c r="J10" s="10">
        <f t="shared" si="12"/>
        <v>7.2</v>
      </c>
      <c r="K10" s="10">
        <v>8</v>
      </c>
      <c r="L10" s="10">
        <f t="shared" si="13"/>
        <v>17</v>
      </c>
      <c r="M10" s="10">
        <f t="shared" si="14"/>
        <v>0.944444444444444</v>
      </c>
    </row>
    <row r="11" spans="1:13">
      <c r="A11" s="10" t="s">
        <v>15</v>
      </c>
      <c r="B11" s="10" t="s">
        <v>19</v>
      </c>
      <c r="C11" s="10">
        <v>20</v>
      </c>
      <c r="D11" s="10">
        <f t="shared" si="10"/>
        <v>4</v>
      </c>
      <c r="E11" s="10">
        <v>4</v>
      </c>
      <c r="F11" s="10">
        <f t="shared" si="11"/>
        <v>6</v>
      </c>
      <c r="G11" s="10">
        <v>6</v>
      </c>
      <c r="H11" s="10">
        <f t="shared" ref="H11:H12" si="15">G11+E11</f>
        <v>10</v>
      </c>
      <c r="I11" s="10">
        <f t="shared" ref="I11:I13" si="16">H11/C11</f>
        <v>0.5</v>
      </c>
      <c r="J11" s="10">
        <f t="shared" si="12"/>
        <v>8</v>
      </c>
      <c r="K11" s="10">
        <v>8</v>
      </c>
      <c r="L11" s="10">
        <f t="shared" ref="L11:L12" si="17">E11+G11+K11</f>
        <v>18</v>
      </c>
      <c r="M11" s="10">
        <f t="shared" ref="M11:M12" si="18">L11/C11</f>
        <v>0.9</v>
      </c>
    </row>
    <row r="12" spans="1:13">
      <c r="A12" s="10" t="s">
        <v>15</v>
      </c>
      <c r="B12" s="10" t="s">
        <v>20</v>
      </c>
      <c r="C12" s="11">
        <v>34</v>
      </c>
      <c r="D12" s="10">
        <f t="shared" si="10"/>
        <v>6.8</v>
      </c>
      <c r="E12" s="10">
        <v>7</v>
      </c>
      <c r="F12" s="10">
        <f t="shared" si="11"/>
        <v>10.2</v>
      </c>
      <c r="G12" s="11">
        <v>10</v>
      </c>
      <c r="H12" s="10">
        <f t="shared" si="15"/>
        <v>17</v>
      </c>
      <c r="I12" s="10">
        <f t="shared" si="16"/>
        <v>0.5</v>
      </c>
      <c r="J12" s="10">
        <f t="shared" si="12"/>
        <v>13.6</v>
      </c>
      <c r="K12" s="10">
        <v>14</v>
      </c>
      <c r="L12" s="10">
        <f t="shared" si="17"/>
        <v>31</v>
      </c>
      <c r="M12" s="10">
        <f t="shared" si="18"/>
        <v>0.911764705882353</v>
      </c>
    </row>
    <row r="13" spans="1:13">
      <c r="A13" s="4"/>
      <c r="B13" s="10"/>
      <c r="C13" s="10">
        <f>C8+C9+C10+C11+C12</f>
        <v>164</v>
      </c>
      <c r="D13" s="10"/>
      <c r="E13" s="10"/>
      <c r="F13" s="10"/>
      <c r="G13" s="10"/>
      <c r="H13" s="10">
        <f>H8+H9+H10+H11+H12</f>
        <v>82</v>
      </c>
      <c r="I13" s="10">
        <f t="shared" si="16"/>
        <v>0.5</v>
      </c>
      <c r="J13" s="10"/>
      <c r="K13" s="10"/>
      <c r="L13" s="10">
        <f>L8+L9+L10+L11+L12</f>
        <v>149</v>
      </c>
      <c r="M13" s="10">
        <f t="shared" si="14"/>
        <v>0.908536585365854</v>
      </c>
    </row>
    <row r="14" ht="21.75" customHeight="1" spans="1:13">
      <c r="A14" s="12" t="s">
        <v>14</v>
      </c>
      <c r="B14" s="10">
        <f>M13</f>
        <v>0.908536585365854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0" t="s">
        <v>21</v>
      </c>
      <c r="B15" s="10" t="s">
        <v>22</v>
      </c>
      <c r="C15" s="10">
        <v>14</v>
      </c>
      <c r="D15" s="10">
        <f>C15*0.2</f>
        <v>2.8</v>
      </c>
      <c r="E15" s="10">
        <v>3</v>
      </c>
      <c r="F15" s="10">
        <f>C15*0.3</f>
        <v>4.2</v>
      </c>
      <c r="G15" s="10">
        <v>4</v>
      </c>
      <c r="H15" s="10">
        <f t="shared" ref="H15:H18" si="19">G15+E15</f>
        <v>7</v>
      </c>
      <c r="I15" s="10">
        <f t="shared" ref="I15:I18" si="20">H15/C15</f>
        <v>0.5</v>
      </c>
      <c r="J15" s="10">
        <f>C15*0.4</f>
        <v>5.6</v>
      </c>
      <c r="K15" s="10">
        <v>6</v>
      </c>
      <c r="L15" s="10">
        <f>E15+G15+K15</f>
        <v>13</v>
      </c>
      <c r="M15" s="10">
        <f>L15/C15</f>
        <v>0.928571428571429</v>
      </c>
    </row>
    <row r="16" spans="1:13">
      <c r="A16" s="10" t="s">
        <v>21</v>
      </c>
      <c r="B16" s="10" t="s">
        <v>23</v>
      </c>
      <c r="C16" s="10">
        <v>22</v>
      </c>
      <c r="D16" s="10">
        <f t="shared" ref="D16:D18" si="21">C16*0.2</f>
        <v>4.4</v>
      </c>
      <c r="E16" s="10">
        <v>4</v>
      </c>
      <c r="F16" s="10">
        <f t="shared" ref="F16:F18" si="22">C16*0.3</f>
        <v>6.6</v>
      </c>
      <c r="G16" s="10">
        <v>7</v>
      </c>
      <c r="H16" s="10">
        <f t="shared" si="19"/>
        <v>11</v>
      </c>
      <c r="I16" s="10">
        <f t="shared" si="20"/>
        <v>0.5</v>
      </c>
      <c r="J16" s="10">
        <f t="shared" ref="J16:J18" si="23">C16*0.4</f>
        <v>8.8</v>
      </c>
      <c r="K16" s="10">
        <v>9</v>
      </c>
      <c r="L16" s="10">
        <f t="shared" ref="L16:L18" si="24">E16+G16+K16</f>
        <v>20</v>
      </c>
      <c r="M16" s="10">
        <f t="shared" ref="M16:M18" si="25">L16/C16</f>
        <v>0.909090909090909</v>
      </c>
    </row>
    <row r="17" spans="1:13">
      <c r="A17" s="10" t="s">
        <v>21</v>
      </c>
      <c r="B17" s="10" t="s">
        <v>24</v>
      </c>
      <c r="C17" s="11">
        <v>20</v>
      </c>
      <c r="D17" s="10">
        <f t="shared" si="21"/>
        <v>4</v>
      </c>
      <c r="E17" s="11">
        <v>4</v>
      </c>
      <c r="F17" s="10">
        <f t="shared" si="22"/>
        <v>6</v>
      </c>
      <c r="G17" s="11">
        <v>6</v>
      </c>
      <c r="H17" s="10">
        <f t="shared" si="19"/>
        <v>10</v>
      </c>
      <c r="I17" s="10">
        <f t="shared" si="20"/>
        <v>0.5</v>
      </c>
      <c r="J17" s="10">
        <f t="shared" si="23"/>
        <v>8</v>
      </c>
      <c r="K17" s="11">
        <v>8</v>
      </c>
      <c r="L17" s="10">
        <f t="shared" si="24"/>
        <v>18</v>
      </c>
      <c r="M17" s="10">
        <f t="shared" si="25"/>
        <v>0.9</v>
      </c>
    </row>
    <row r="18" spans="1:13">
      <c r="A18" s="10" t="s">
        <v>21</v>
      </c>
      <c r="B18" s="10" t="s">
        <v>25</v>
      </c>
      <c r="C18" s="11">
        <v>47</v>
      </c>
      <c r="D18" s="10">
        <f t="shared" si="21"/>
        <v>9.4</v>
      </c>
      <c r="E18" s="11">
        <v>9</v>
      </c>
      <c r="F18" s="10">
        <f t="shared" si="22"/>
        <v>14.1</v>
      </c>
      <c r="G18" s="11">
        <v>15</v>
      </c>
      <c r="H18" s="10">
        <f t="shared" si="19"/>
        <v>24</v>
      </c>
      <c r="I18" s="10">
        <f t="shared" si="20"/>
        <v>0.51063829787234</v>
      </c>
      <c r="J18" s="10">
        <f t="shared" si="23"/>
        <v>18.8</v>
      </c>
      <c r="K18" s="11">
        <v>19</v>
      </c>
      <c r="L18" s="10">
        <f t="shared" si="24"/>
        <v>43</v>
      </c>
      <c r="M18" s="10">
        <f t="shared" si="25"/>
        <v>0.914893617021277</v>
      </c>
    </row>
    <row r="19" spans="1:13">
      <c r="A19" s="10" t="s">
        <v>21</v>
      </c>
      <c r="B19" s="10" t="s">
        <v>26</v>
      </c>
      <c r="C19" s="11">
        <v>14</v>
      </c>
      <c r="D19" s="10">
        <f t="shared" ref="D19:D20" si="26">C19*0.2</f>
        <v>2.8</v>
      </c>
      <c r="E19" s="10">
        <v>3</v>
      </c>
      <c r="F19" s="10">
        <f t="shared" ref="F19:F20" si="27">C19*0.3</f>
        <v>4.2</v>
      </c>
      <c r="G19" s="11">
        <v>4</v>
      </c>
      <c r="H19" s="10">
        <f t="shared" ref="H19:H20" si="28">G19+E19</f>
        <v>7</v>
      </c>
      <c r="I19" s="10">
        <f t="shared" ref="I19:I21" si="29">H19/C19</f>
        <v>0.5</v>
      </c>
      <c r="J19" s="10">
        <f t="shared" ref="J19:J20" si="30">C19*0.4</f>
        <v>5.6</v>
      </c>
      <c r="K19" s="11">
        <v>6</v>
      </c>
      <c r="L19" s="10">
        <f t="shared" ref="L19:L20" si="31">E19+G19+K19</f>
        <v>13</v>
      </c>
      <c r="M19" s="10">
        <f t="shared" ref="M19:M21" si="32">L19/C19</f>
        <v>0.928571428571429</v>
      </c>
    </row>
    <row r="20" spans="1:13">
      <c r="A20" s="10" t="s">
        <v>21</v>
      </c>
      <c r="B20" s="10" t="s">
        <v>27</v>
      </c>
      <c r="C20" s="11">
        <v>9</v>
      </c>
      <c r="D20" s="10">
        <f t="shared" si="26"/>
        <v>1.8</v>
      </c>
      <c r="E20" s="10">
        <v>2</v>
      </c>
      <c r="F20" s="10">
        <f t="shared" si="27"/>
        <v>2.7</v>
      </c>
      <c r="G20" s="10">
        <v>3</v>
      </c>
      <c r="H20" s="10">
        <f t="shared" si="28"/>
        <v>5</v>
      </c>
      <c r="I20" s="10">
        <f t="shared" si="29"/>
        <v>0.555555555555556</v>
      </c>
      <c r="J20" s="10">
        <f t="shared" si="30"/>
        <v>3.6</v>
      </c>
      <c r="K20" s="10">
        <v>4</v>
      </c>
      <c r="L20" s="10">
        <f t="shared" si="31"/>
        <v>9</v>
      </c>
      <c r="M20" s="10">
        <f t="shared" si="32"/>
        <v>1</v>
      </c>
    </row>
    <row r="21" spans="1:13">
      <c r="A21" s="4"/>
      <c r="B21" s="10"/>
      <c r="C21" s="10">
        <f>C15+C16+C17+C18+C19+C20</f>
        <v>126</v>
      </c>
      <c r="D21" s="10"/>
      <c r="E21" s="10"/>
      <c r="F21" s="10"/>
      <c r="G21" s="10"/>
      <c r="H21" s="10">
        <f>H15+H16+H17+H18+H19+H20</f>
        <v>64</v>
      </c>
      <c r="I21" s="10">
        <f t="shared" si="29"/>
        <v>0.507936507936508</v>
      </c>
      <c r="J21" s="10"/>
      <c r="K21" s="10"/>
      <c r="L21" s="10">
        <f>L15+L16+L17+L18+L19+L20</f>
        <v>116</v>
      </c>
      <c r="M21" s="10">
        <f t="shared" si="32"/>
        <v>0.920634920634921</v>
      </c>
    </row>
    <row r="22" ht="21.75" customHeight="1" spans="1:13">
      <c r="A22" s="12" t="s">
        <v>14</v>
      </c>
      <c r="B22" s="10">
        <f>M21</f>
        <v>0.920634920634921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 t="s">
        <v>28</v>
      </c>
      <c r="B23" s="10" t="s">
        <v>29</v>
      </c>
      <c r="C23" s="10">
        <v>19</v>
      </c>
      <c r="D23" s="10">
        <f>C23*0.2</f>
        <v>3.8</v>
      </c>
      <c r="E23" s="10">
        <v>4</v>
      </c>
      <c r="F23" s="10">
        <f>C23*0.3</f>
        <v>5.7</v>
      </c>
      <c r="G23" s="10">
        <v>6</v>
      </c>
      <c r="H23" s="10">
        <f t="shared" ref="H23" si="33">G23+E23</f>
        <v>10</v>
      </c>
      <c r="I23" s="10">
        <f t="shared" ref="I23" si="34">H23/C23</f>
        <v>0.526315789473684</v>
      </c>
      <c r="J23" s="10">
        <f>C23*0.4</f>
        <v>7.6</v>
      </c>
      <c r="K23" s="10">
        <v>8</v>
      </c>
      <c r="L23" s="10">
        <f>E23+G23+K23</f>
        <v>18</v>
      </c>
      <c r="M23" s="10">
        <f>L23/C23</f>
        <v>0.947368421052632</v>
      </c>
    </row>
    <row r="24" spans="1:13">
      <c r="A24" s="10" t="s">
        <v>28</v>
      </c>
      <c r="B24" s="10" t="s">
        <v>30</v>
      </c>
      <c r="C24" s="10">
        <v>34</v>
      </c>
      <c r="D24" s="10">
        <f t="shared" ref="D24:D25" si="35">C24*0.2</f>
        <v>6.8</v>
      </c>
      <c r="E24" s="10">
        <v>7</v>
      </c>
      <c r="F24" s="10">
        <f t="shared" ref="F24:F25" si="36">C24*0.3</f>
        <v>10.2</v>
      </c>
      <c r="G24" s="10">
        <v>10</v>
      </c>
      <c r="H24" s="10">
        <f t="shared" ref="H24:H25" si="37">G24+E24</f>
        <v>17</v>
      </c>
      <c r="I24" s="10">
        <f t="shared" ref="I24:I26" si="38">H24/C24</f>
        <v>0.5</v>
      </c>
      <c r="J24" s="10">
        <f t="shared" ref="J24:J25" si="39">C24*0.4</f>
        <v>13.6</v>
      </c>
      <c r="K24" s="10">
        <v>14</v>
      </c>
      <c r="L24" s="10">
        <f t="shared" ref="L24:L25" si="40">E24+G24+K24</f>
        <v>31</v>
      </c>
      <c r="M24" s="10">
        <f t="shared" ref="M24:M26" si="41">L24/C24</f>
        <v>0.911764705882353</v>
      </c>
    </row>
    <row r="25" spans="1:13">
      <c r="A25" s="10" t="s">
        <v>28</v>
      </c>
      <c r="B25" s="10" t="s">
        <v>31</v>
      </c>
      <c r="C25" s="10">
        <v>38</v>
      </c>
      <c r="D25" s="10">
        <f t="shared" si="35"/>
        <v>7.6</v>
      </c>
      <c r="E25" s="10">
        <v>8</v>
      </c>
      <c r="F25" s="10">
        <f t="shared" si="36"/>
        <v>11.4</v>
      </c>
      <c r="G25" s="10">
        <v>11</v>
      </c>
      <c r="H25" s="10">
        <f t="shared" si="37"/>
        <v>19</v>
      </c>
      <c r="I25" s="10">
        <f t="shared" si="38"/>
        <v>0.5</v>
      </c>
      <c r="J25" s="10">
        <f t="shared" si="39"/>
        <v>15.2</v>
      </c>
      <c r="K25" s="10">
        <v>16</v>
      </c>
      <c r="L25" s="10">
        <f t="shared" si="40"/>
        <v>35</v>
      </c>
      <c r="M25" s="10">
        <f t="shared" si="41"/>
        <v>0.921052631578947</v>
      </c>
    </row>
    <row r="26" spans="1:13">
      <c r="A26" s="4"/>
      <c r="B26" s="10"/>
      <c r="C26" s="10">
        <f>C23+C24+C25</f>
        <v>91</v>
      </c>
      <c r="D26" s="10"/>
      <c r="E26" s="10"/>
      <c r="F26" s="10"/>
      <c r="G26" s="10"/>
      <c r="H26" s="10">
        <f>H23+H24+H25</f>
        <v>46</v>
      </c>
      <c r="I26" s="10">
        <f t="shared" si="38"/>
        <v>0.505494505494505</v>
      </c>
      <c r="J26" s="10"/>
      <c r="K26" s="10"/>
      <c r="L26" s="10">
        <f>L23+L24+L25</f>
        <v>84</v>
      </c>
      <c r="M26" s="10">
        <f t="shared" si="41"/>
        <v>0.923076923076923</v>
      </c>
    </row>
    <row r="27" ht="21.75" customHeight="1" spans="1:13">
      <c r="A27" s="12" t="s">
        <v>14</v>
      </c>
      <c r="B27" s="10">
        <f>M26</f>
        <v>0.923076923076923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 t="s">
        <v>32</v>
      </c>
      <c r="B28" s="10" t="s">
        <v>33</v>
      </c>
      <c r="C28" s="10">
        <v>35</v>
      </c>
      <c r="D28" s="10">
        <f>C28*0.2</f>
        <v>7</v>
      </c>
      <c r="E28" s="10">
        <v>7</v>
      </c>
      <c r="F28" s="10">
        <f>C28*0.3</f>
        <v>10.5</v>
      </c>
      <c r="G28" s="10">
        <v>11</v>
      </c>
      <c r="H28" s="10">
        <f>G28+E28</f>
        <v>18</v>
      </c>
      <c r="I28" s="10">
        <f>H28/C28</f>
        <v>0.514285714285714</v>
      </c>
      <c r="J28" s="10">
        <f>C28*0.4</f>
        <v>14</v>
      </c>
      <c r="K28" s="10">
        <v>14</v>
      </c>
      <c r="L28" s="10">
        <f>K28+G28+E28</f>
        <v>32</v>
      </c>
      <c r="M28" s="10">
        <f>L28/C28</f>
        <v>0.914285714285714</v>
      </c>
    </row>
    <row r="29" spans="1:13">
      <c r="A29" s="4"/>
      <c r="B29" s="10"/>
      <c r="C29" s="10">
        <f>SUM(C28)</f>
        <v>35</v>
      </c>
      <c r="D29" s="10"/>
      <c r="E29" s="10"/>
      <c r="F29" s="10"/>
      <c r="G29" s="10"/>
      <c r="H29" s="10">
        <f>H28</f>
        <v>18</v>
      </c>
      <c r="I29" s="10">
        <f>H29/C29</f>
        <v>0.514285714285714</v>
      </c>
      <c r="J29" s="10"/>
      <c r="K29" s="10"/>
      <c r="L29" s="10">
        <f>L28</f>
        <v>32</v>
      </c>
      <c r="M29" s="10">
        <f>L29/C29</f>
        <v>0.914285714285714</v>
      </c>
    </row>
    <row r="30" ht="21.75" customHeight="1" spans="1:13">
      <c r="A30" s="12" t="s">
        <v>14</v>
      </c>
      <c r="B30" s="10">
        <f>M29</f>
        <v>0.914285714285714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 t="s">
        <v>34</v>
      </c>
      <c r="B31" s="10" t="s">
        <v>35</v>
      </c>
      <c r="C31" s="10">
        <v>65</v>
      </c>
      <c r="D31" s="10">
        <f>C31*0.2</f>
        <v>13</v>
      </c>
      <c r="E31" s="10">
        <v>13</v>
      </c>
      <c r="F31" s="10">
        <f>C31*0.3</f>
        <v>19.5</v>
      </c>
      <c r="G31" s="10">
        <v>20</v>
      </c>
      <c r="H31" s="10">
        <f t="shared" ref="H31:H34" si="42">G31+E31</f>
        <v>33</v>
      </c>
      <c r="I31" s="10">
        <f t="shared" ref="I31:I34" si="43">H31/C31</f>
        <v>0.507692307692308</v>
      </c>
      <c r="J31" s="10">
        <f>C31*0.4</f>
        <v>26</v>
      </c>
      <c r="K31" s="10">
        <v>26</v>
      </c>
      <c r="L31" s="10">
        <f>E31+G31+K31</f>
        <v>59</v>
      </c>
      <c r="M31" s="10">
        <f>L31/C31</f>
        <v>0.907692307692308</v>
      </c>
    </row>
    <row r="32" spans="1:13">
      <c r="A32" s="10" t="s">
        <v>34</v>
      </c>
      <c r="B32" s="10" t="s">
        <v>36</v>
      </c>
      <c r="C32" s="10">
        <v>15</v>
      </c>
      <c r="D32" s="10">
        <f t="shared" ref="D32:D34" si="44">C32*0.2</f>
        <v>3</v>
      </c>
      <c r="E32" s="10">
        <v>3</v>
      </c>
      <c r="F32" s="10">
        <f t="shared" ref="F32:F34" si="45">C32*0.3</f>
        <v>4.5</v>
      </c>
      <c r="G32" s="10">
        <v>5</v>
      </c>
      <c r="H32" s="10">
        <f t="shared" si="42"/>
        <v>8</v>
      </c>
      <c r="I32" s="10">
        <f t="shared" si="43"/>
        <v>0.533333333333333</v>
      </c>
      <c r="J32" s="10">
        <f t="shared" ref="J32:J34" si="46">C32*0.4</f>
        <v>6</v>
      </c>
      <c r="K32" s="10">
        <v>6</v>
      </c>
      <c r="L32" s="10">
        <f t="shared" ref="L32:L34" si="47">E32+G32+K32</f>
        <v>14</v>
      </c>
      <c r="M32" s="10">
        <f t="shared" ref="M32:M36" si="48">L32/C32</f>
        <v>0.933333333333333</v>
      </c>
    </row>
    <row r="33" spans="1:13">
      <c r="A33" s="10" t="s">
        <v>34</v>
      </c>
      <c r="B33" s="10" t="s">
        <v>37</v>
      </c>
      <c r="C33" s="11">
        <v>24</v>
      </c>
      <c r="D33" s="10">
        <f t="shared" si="44"/>
        <v>4.8</v>
      </c>
      <c r="E33" s="10">
        <v>5</v>
      </c>
      <c r="F33" s="10">
        <f t="shared" si="45"/>
        <v>7.2</v>
      </c>
      <c r="G33" s="11">
        <v>7</v>
      </c>
      <c r="H33" s="10">
        <f t="shared" si="42"/>
        <v>12</v>
      </c>
      <c r="I33" s="10">
        <f t="shared" si="43"/>
        <v>0.5</v>
      </c>
      <c r="J33" s="10">
        <f t="shared" si="46"/>
        <v>9.6</v>
      </c>
      <c r="K33" s="10">
        <v>10</v>
      </c>
      <c r="L33" s="10">
        <f t="shared" si="47"/>
        <v>22</v>
      </c>
      <c r="M33" s="10">
        <f t="shared" si="48"/>
        <v>0.916666666666667</v>
      </c>
    </row>
    <row r="34" spans="1:13">
      <c r="A34" s="10" t="s">
        <v>34</v>
      </c>
      <c r="B34" s="10" t="s">
        <v>38</v>
      </c>
      <c r="C34" s="10">
        <v>49</v>
      </c>
      <c r="D34" s="10">
        <f t="shared" si="44"/>
        <v>9.8</v>
      </c>
      <c r="E34" s="10">
        <v>10</v>
      </c>
      <c r="F34" s="10">
        <f t="shared" si="45"/>
        <v>14.7</v>
      </c>
      <c r="G34" s="10">
        <v>15</v>
      </c>
      <c r="H34" s="10">
        <f t="shared" si="42"/>
        <v>25</v>
      </c>
      <c r="I34" s="10">
        <f t="shared" si="43"/>
        <v>0.510204081632653</v>
      </c>
      <c r="J34" s="10">
        <f t="shared" si="46"/>
        <v>19.6</v>
      </c>
      <c r="K34" s="10">
        <v>20</v>
      </c>
      <c r="L34" s="10">
        <f t="shared" si="47"/>
        <v>45</v>
      </c>
      <c r="M34" s="10">
        <f t="shared" si="48"/>
        <v>0.918367346938776</v>
      </c>
    </row>
    <row r="35" spans="1:13">
      <c r="A35" s="10" t="s">
        <v>34</v>
      </c>
      <c r="B35" s="10" t="s">
        <v>39</v>
      </c>
      <c r="C35" s="10">
        <v>20</v>
      </c>
      <c r="D35" s="10">
        <f t="shared" ref="D35" si="49">C35*0.2</f>
        <v>4</v>
      </c>
      <c r="E35" s="10">
        <v>4</v>
      </c>
      <c r="F35" s="10">
        <f t="shared" ref="F35" si="50">C35*0.3</f>
        <v>6</v>
      </c>
      <c r="G35" s="10">
        <v>6</v>
      </c>
      <c r="H35" s="10">
        <f t="shared" ref="H35" si="51">G35+E35</f>
        <v>10</v>
      </c>
      <c r="I35" s="10">
        <f t="shared" ref="I35:I36" si="52">H35/C35</f>
        <v>0.5</v>
      </c>
      <c r="J35" s="10">
        <f t="shared" ref="J35" si="53">C35*0.4</f>
        <v>8</v>
      </c>
      <c r="K35" s="10">
        <v>8</v>
      </c>
      <c r="L35" s="10">
        <f t="shared" ref="L35" si="54">E35+G35+K35</f>
        <v>18</v>
      </c>
      <c r="M35" s="10">
        <f t="shared" ref="M35" si="55">L35/C35</f>
        <v>0.9</v>
      </c>
    </row>
    <row r="36" spans="1:13">
      <c r="A36" s="4"/>
      <c r="B36" s="10"/>
      <c r="C36" s="10">
        <f>C31+C32+C33+C34+C35</f>
        <v>173</v>
      </c>
      <c r="D36" s="10"/>
      <c r="E36" s="10"/>
      <c r="F36" s="10"/>
      <c r="G36" s="10"/>
      <c r="H36" s="10">
        <f>H31+H32+H33+H34+H35</f>
        <v>88</v>
      </c>
      <c r="I36" s="10">
        <f t="shared" si="52"/>
        <v>0.508670520231214</v>
      </c>
      <c r="J36" s="10"/>
      <c r="K36" s="10"/>
      <c r="L36" s="10">
        <f>L31+L32+L33+L34+L35</f>
        <v>158</v>
      </c>
      <c r="M36" s="10">
        <f t="shared" si="48"/>
        <v>0.913294797687861</v>
      </c>
    </row>
    <row r="37" ht="21.75" customHeight="1" spans="1:13">
      <c r="A37" s="12" t="s">
        <v>14</v>
      </c>
      <c r="B37" s="10">
        <f>M36</f>
        <v>0.913294797687861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10" t="s">
        <v>40</v>
      </c>
      <c r="B38" s="10" t="s">
        <v>41</v>
      </c>
      <c r="C38" s="11">
        <v>24</v>
      </c>
      <c r="D38" s="10">
        <f>C38*0.2</f>
        <v>4.8</v>
      </c>
      <c r="E38" s="10">
        <v>5</v>
      </c>
      <c r="F38" s="10">
        <f>C38*0.3</f>
        <v>7.2</v>
      </c>
      <c r="G38" s="11">
        <v>7</v>
      </c>
      <c r="H38" s="10">
        <f t="shared" ref="H38:H39" si="56">G38+E38</f>
        <v>12</v>
      </c>
      <c r="I38" s="10">
        <f t="shared" ref="I38:I39" si="57">H38/C38</f>
        <v>0.5</v>
      </c>
      <c r="J38" s="10">
        <f>C38*0.4</f>
        <v>9.6</v>
      </c>
      <c r="K38" s="10">
        <v>10</v>
      </c>
      <c r="L38" s="10">
        <f>E38+G38+K38</f>
        <v>22</v>
      </c>
      <c r="M38" s="10">
        <f>L38/C38</f>
        <v>0.916666666666667</v>
      </c>
    </row>
    <row r="39" spans="1:13">
      <c r="A39" s="10" t="s">
        <v>40</v>
      </c>
      <c r="B39" s="10" t="s">
        <v>42</v>
      </c>
      <c r="C39" s="11">
        <v>26</v>
      </c>
      <c r="D39" s="10">
        <f>C39*0.2</f>
        <v>5.2</v>
      </c>
      <c r="E39" s="11">
        <v>5</v>
      </c>
      <c r="F39" s="10">
        <f>C39*0.3</f>
        <v>7.8</v>
      </c>
      <c r="G39" s="10">
        <v>8</v>
      </c>
      <c r="H39" s="10">
        <f t="shared" si="56"/>
        <v>13</v>
      </c>
      <c r="I39" s="10">
        <f t="shared" si="57"/>
        <v>0.5</v>
      </c>
      <c r="J39" s="10">
        <f>C39*0.4</f>
        <v>10.4</v>
      </c>
      <c r="K39" s="11">
        <v>11</v>
      </c>
      <c r="L39" s="10">
        <f t="shared" ref="L39" si="58">E39+G39+K39</f>
        <v>24</v>
      </c>
      <c r="M39" s="10">
        <f t="shared" ref="M39:M41" si="59">L39/C39</f>
        <v>0.923076923076923</v>
      </c>
    </row>
    <row r="40" spans="1:13">
      <c r="A40" s="10" t="s">
        <v>40</v>
      </c>
      <c r="B40" s="10" t="s">
        <v>43</v>
      </c>
      <c r="C40" s="11">
        <v>31</v>
      </c>
      <c r="D40" s="10">
        <f>C40*0.2</f>
        <v>6.2</v>
      </c>
      <c r="E40" s="10">
        <v>6</v>
      </c>
      <c r="F40" s="10">
        <f>C40*0.3</f>
        <v>9.3</v>
      </c>
      <c r="G40" s="10">
        <v>10</v>
      </c>
      <c r="H40" s="10">
        <f t="shared" ref="H40" si="60">G40+E40</f>
        <v>16</v>
      </c>
      <c r="I40" s="10">
        <f t="shared" ref="I40:I41" si="61">H40/C40</f>
        <v>0.516129032258065</v>
      </c>
      <c r="J40" s="10">
        <f>C40*0.4</f>
        <v>12.4</v>
      </c>
      <c r="K40" s="11">
        <v>12</v>
      </c>
      <c r="L40" s="10">
        <f t="shared" ref="L40" si="62">E40+G40+K40</f>
        <v>28</v>
      </c>
      <c r="M40" s="10">
        <f t="shared" ref="M40" si="63">L40/C40</f>
        <v>0.903225806451613</v>
      </c>
    </row>
    <row r="41" spans="1:13">
      <c r="A41" s="4"/>
      <c r="B41" s="10"/>
      <c r="C41" s="10">
        <f>C38+C39+C40</f>
        <v>81</v>
      </c>
      <c r="D41" s="10"/>
      <c r="E41" s="10"/>
      <c r="F41" s="10"/>
      <c r="G41" s="10"/>
      <c r="H41" s="10">
        <f>H38+H39+H40</f>
        <v>41</v>
      </c>
      <c r="I41" s="10">
        <f t="shared" si="61"/>
        <v>0.506172839506173</v>
      </c>
      <c r="J41" s="10"/>
      <c r="K41" s="10"/>
      <c r="L41" s="10">
        <f>L38+L39+L40</f>
        <v>74</v>
      </c>
      <c r="M41" s="10">
        <f t="shared" si="59"/>
        <v>0.91358024691358</v>
      </c>
    </row>
    <row r="42" ht="21.75" customHeight="1" spans="1:13">
      <c r="A42" s="12" t="s">
        <v>14</v>
      </c>
      <c r="B42" s="10">
        <f>M41</f>
        <v>0.91358024691358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10" t="s">
        <v>44</v>
      </c>
      <c r="B43" s="10" t="s">
        <v>45</v>
      </c>
      <c r="C43" s="11">
        <v>26</v>
      </c>
      <c r="D43" s="10">
        <f>C43*0.2</f>
        <v>5.2</v>
      </c>
      <c r="E43" s="11">
        <v>5</v>
      </c>
      <c r="F43" s="10">
        <f>C43*0.3</f>
        <v>7.8</v>
      </c>
      <c r="G43" s="10">
        <v>8</v>
      </c>
      <c r="H43" s="10">
        <f t="shared" ref="H43:H46" si="64">G43+E43</f>
        <v>13</v>
      </c>
      <c r="I43" s="10">
        <f t="shared" ref="I43:I47" si="65">H43/C43</f>
        <v>0.5</v>
      </c>
      <c r="J43" s="10">
        <f>C43*0.4</f>
        <v>10.4</v>
      </c>
      <c r="K43" s="11">
        <v>11</v>
      </c>
      <c r="L43" s="10">
        <f>E43+G43+K43</f>
        <v>24</v>
      </c>
      <c r="M43" s="10">
        <f>L43/C43</f>
        <v>0.923076923076923</v>
      </c>
    </row>
    <row r="44" spans="1:13">
      <c r="A44" s="10" t="s">
        <v>44</v>
      </c>
      <c r="B44" s="10" t="s">
        <v>46</v>
      </c>
      <c r="C44" s="10">
        <v>19</v>
      </c>
      <c r="D44" s="10">
        <f t="shared" ref="D44:D46" si="66">C44*0.2</f>
        <v>3.8</v>
      </c>
      <c r="E44" s="10">
        <v>4</v>
      </c>
      <c r="F44" s="10">
        <f t="shared" ref="F44:F46" si="67">C44*0.3</f>
        <v>5.7</v>
      </c>
      <c r="G44" s="10">
        <v>6</v>
      </c>
      <c r="H44" s="10">
        <f t="shared" si="64"/>
        <v>10</v>
      </c>
      <c r="I44" s="10">
        <f t="shared" si="65"/>
        <v>0.526315789473684</v>
      </c>
      <c r="J44" s="10">
        <f t="shared" ref="J44:J46" si="68">C44*0.4</f>
        <v>7.6</v>
      </c>
      <c r="K44" s="10">
        <v>8</v>
      </c>
      <c r="L44" s="10">
        <f t="shared" ref="L44:L46" si="69">E44+G44+K44</f>
        <v>18</v>
      </c>
      <c r="M44" s="10">
        <f t="shared" ref="M44:M47" si="70">L44/C44</f>
        <v>0.947368421052632</v>
      </c>
    </row>
    <row r="45" spans="1:13">
      <c r="A45" s="10" t="s">
        <v>44</v>
      </c>
      <c r="B45" s="10" t="s">
        <v>47</v>
      </c>
      <c r="C45" s="11">
        <v>23</v>
      </c>
      <c r="D45" s="10">
        <f t="shared" si="66"/>
        <v>4.6</v>
      </c>
      <c r="E45" s="10">
        <v>5</v>
      </c>
      <c r="F45" s="10">
        <f t="shared" si="67"/>
        <v>6.9</v>
      </c>
      <c r="G45" s="11">
        <v>7</v>
      </c>
      <c r="H45" s="10">
        <f t="shared" si="64"/>
        <v>12</v>
      </c>
      <c r="I45" s="10">
        <f t="shared" si="65"/>
        <v>0.521739130434783</v>
      </c>
      <c r="J45" s="10">
        <f t="shared" si="68"/>
        <v>9.2</v>
      </c>
      <c r="K45" s="11">
        <v>9</v>
      </c>
      <c r="L45" s="10">
        <f t="shared" si="69"/>
        <v>21</v>
      </c>
      <c r="M45" s="10">
        <f t="shared" si="70"/>
        <v>0.91304347826087</v>
      </c>
    </row>
    <row r="46" spans="1:13">
      <c r="A46" s="10" t="s">
        <v>44</v>
      </c>
      <c r="B46" s="10" t="s">
        <v>48</v>
      </c>
      <c r="C46" s="11">
        <v>70</v>
      </c>
      <c r="D46" s="10">
        <f t="shared" si="66"/>
        <v>14</v>
      </c>
      <c r="E46" s="10">
        <v>14</v>
      </c>
      <c r="F46" s="10">
        <f t="shared" si="67"/>
        <v>21</v>
      </c>
      <c r="G46" s="11">
        <v>21</v>
      </c>
      <c r="H46" s="10">
        <f t="shared" si="64"/>
        <v>35</v>
      </c>
      <c r="I46" s="10">
        <f t="shared" si="65"/>
        <v>0.5</v>
      </c>
      <c r="J46" s="10">
        <f t="shared" si="68"/>
        <v>28</v>
      </c>
      <c r="K46" s="10">
        <v>28</v>
      </c>
      <c r="L46" s="10">
        <f t="shared" si="69"/>
        <v>63</v>
      </c>
      <c r="M46" s="10">
        <f t="shared" si="70"/>
        <v>0.9</v>
      </c>
    </row>
    <row r="47" spans="1:13">
      <c r="A47" s="4"/>
      <c r="B47" s="10"/>
      <c r="C47" s="10">
        <f>SUM(C43:C46)</f>
        <v>138</v>
      </c>
      <c r="D47" s="10"/>
      <c r="E47" s="10"/>
      <c r="F47" s="10"/>
      <c r="G47" s="10"/>
      <c r="H47" s="10">
        <f>H43+H44+H45+H46</f>
        <v>70</v>
      </c>
      <c r="I47" s="10">
        <f t="shared" si="65"/>
        <v>0.507246376811594</v>
      </c>
      <c r="J47" s="10"/>
      <c r="K47" s="10"/>
      <c r="L47" s="10">
        <f>L43+L44+L45+L46</f>
        <v>126</v>
      </c>
      <c r="M47" s="10">
        <f t="shared" si="70"/>
        <v>0.91304347826087</v>
      </c>
    </row>
    <row r="48" ht="21.75" customHeight="1" spans="1:13">
      <c r="A48" s="12" t="s">
        <v>14</v>
      </c>
      <c r="B48" s="10">
        <f>M47</f>
        <v>0.91304347826087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ht="21.75" customHeight="1" spans="1:13">
      <c r="A49" s="12" t="s">
        <v>8</v>
      </c>
      <c r="B49" s="13">
        <f>(L6+L13+L21+L26+L29+L36+L41+L47)/(C6+C13+C21+C26+C29+C36+C41+C47)</f>
        <v>0.912058023572076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</row>
  </sheetData>
  <sortState ref="A2:E29">
    <sortCondition ref="A2:A29"/>
  </sortState>
  <mergeCells count="1">
    <mergeCell ref="B49:M49"/>
  </mergeCells>
  <pageMargins left="0.7" right="0.7" top="0.75" bottom="0.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D10" sqref="D10"/>
    </sheetView>
  </sheetViews>
  <sheetFormatPr defaultColWidth="9" defaultRowHeight="14" outlineLevelRow="1"/>
  <cols>
    <col min="1" max="1" width="15.3727272727273" customWidth="1"/>
    <col min="2" max="2" width="18.5" customWidth="1"/>
    <col min="4" max="4" width="14.7545454545455" customWidth="1"/>
    <col min="6" max="6" width="17.8727272727273" customWidth="1"/>
    <col min="9" max="9" width="8.62727272727273" customWidth="1"/>
    <col min="10" max="10" width="13.8727272727273" customWidth="1"/>
    <col min="12" max="12" width="13.5" customWidth="1"/>
    <col min="13" max="13" width="13.7545454545455" customWidth="1"/>
  </cols>
  <sheetData>
    <row r="1" ht="15" spans="1:13">
      <c r="A1" s="2" t="s">
        <v>0</v>
      </c>
      <c r="B1" s="2" t="s">
        <v>1</v>
      </c>
      <c r="C1" s="3" t="s">
        <v>2</v>
      </c>
      <c r="D1" s="3" t="s">
        <v>49</v>
      </c>
      <c r="E1" s="3" t="s">
        <v>4</v>
      </c>
      <c r="F1" s="3" t="s">
        <v>50</v>
      </c>
      <c r="G1" s="3" t="s">
        <v>4</v>
      </c>
      <c r="H1" s="3"/>
      <c r="I1" s="3"/>
      <c r="J1" s="3" t="s">
        <v>51</v>
      </c>
      <c r="K1" s="3" t="s">
        <v>4</v>
      </c>
      <c r="L1" s="3" t="s">
        <v>7</v>
      </c>
      <c r="M1" s="3" t="s">
        <v>8</v>
      </c>
    </row>
    <row r="2" spans="1:13">
      <c r="A2" s="4" t="s">
        <v>9</v>
      </c>
      <c r="B2" s="5" t="s">
        <v>52</v>
      </c>
      <c r="C2" s="6">
        <v>8</v>
      </c>
      <c r="D2" s="7">
        <f>C2*0.1</f>
        <v>0.8</v>
      </c>
      <c r="E2" s="7">
        <v>1</v>
      </c>
      <c r="F2" s="7">
        <f>C2*0.2</f>
        <v>1.6</v>
      </c>
      <c r="G2" s="7">
        <v>2</v>
      </c>
      <c r="H2" s="8">
        <f>G2+E2</f>
        <v>3</v>
      </c>
      <c r="I2" s="8">
        <f>H2/C2</f>
        <v>0.375</v>
      </c>
      <c r="J2" s="7">
        <f>C2*0.7</f>
        <v>5.6</v>
      </c>
      <c r="K2" s="7">
        <v>5</v>
      </c>
      <c r="L2" s="7">
        <v>8</v>
      </c>
      <c r="M2" s="7">
        <v>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H7" sqref="H7"/>
    </sheetView>
  </sheetViews>
  <sheetFormatPr defaultColWidth="9" defaultRowHeight="14" outlineLevelRow="7" outlineLevelCol="3"/>
  <cols>
    <col min="1" max="1" width="14.1272727272727" customWidth="1"/>
  </cols>
  <sheetData>
    <row r="1" spans="1:4">
      <c r="A1" t="s">
        <v>53</v>
      </c>
      <c r="B1" t="s">
        <v>4</v>
      </c>
      <c r="C1" t="s">
        <v>54</v>
      </c>
      <c r="D1" t="s">
        <v>55</v>
      </c>
    </row>
    <row r="2" spans="1:4">
      <c r="A2" t="s">
        <v>56</v>
      </c>
      <c r="B2" s="1">
        <v>177</v>
      </c>
      <c r="C2" s="1">
        <v>10000</v>
      </c>
      <c r="D2">
        <f>B2*C2</f>
        <v>1770000</v>
      </c>
    </row>
    <row r="3" spans="1:4">
      <c r="A3" t="s">
        <v>57</v>
      </c>
      <c r="B3" s="1">
        <v>270</v>
      </c>
      <c r="C3" s="1">
        <v>8000</v>
      </c>
      <c r="D3">
        <f t="shared" ref="D3:D7" si="0">B3*C3</f>
        <v>2160000</v>
      </c>
    </row>
    <row r="4" spans="1:4">
      <c r="A4" t="s">
        <v>58</v>
      </c>
      <c r="B4" s="1">
        <v>356</v>
      </c>
      <c r="C4" s="1">
        <v>6000</v>
      </c>
      <c r="D4">
        <f t="shared" si="0"/>
        <v>2136000</v>
      </c>
    </row>
    <row r="5" spans="1:4">
      <c r="A5" t="s">
        <v>59</v>
      </c>
      <c r="B5" s="1">
        <v>1</v>
      </c>
      <c r="C5" s="1">
        <v>18000</v>
      </c>
      <c r="D5">
        <f t="shared" si="0"/>
        <v>18000</v>
      </c>
    </row>
    <row r="6" spans="1:4">
      <c r="A6" t="s">
        <v>60</v>
      </c>
      <c r="B6" s="1">
        <v>1</v>
      </c>
      <c r="C6" s="1">
        <v>15000</v>
      </c>
      <c r="D6">
        <f t="shared" si="0"/>
        <v>15000</v>
      </c>
    </row>
    <row r="7" spans="1:4">
      <c r="A7" t="s">
        <v>61</v>
      </c>
      <c r="B7" s="1">
        <v>5</v>
      </c>
      <c r="C7" s="1">
        <v>10000</v>
      </c>
      <c r="D7">
        <f t="shared" si="0"/>
        <v>50000</v>
      </c>
    </row>
    <row r="8" spans="1:4">
      <c r="A8" t="s">
        <v>62</v>
      </c>
      <c r="D8">
        <f>SUM(D2:D7)</f>
        <v>6149000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博士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A216</cp:lastModifiedBy>
  <dcterms:created xsi:type="dcterms:W3CDTF">2018-11-12T05:44:00Z</dcterms:created>
  <cp:lastPrinted>2021-05-27T03:12:00Z</cp:lastPrinted>
  <dcterms:modified xsi:type="dcterms:W3CDTF">2021-06-02T02:00:17Z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